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<sst xmlns="http://schemas.openxmlformats.org/spreadsheetml/2006/main" count="394" uniqueCount="344">
  <si>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</si>
  <si>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</si>
  <si>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</si>
  <si>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</si>
  <si>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</si>
  <si>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</si>
  <si>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</si>
  <si>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</si>
  <si>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</si>
  <si>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</si>
  <si>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</si>
  <si>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</si>
  <si>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</si>
  <si>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</si>
  <si>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</si>
  <si>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</si>
  <si>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</si>
  <si>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</si>
  <si>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</si>
  <si>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</si>
  <si>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</si>
  <si>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</si>
  <si>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</si>
  <si>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</si>
  <si>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</si>
  <si>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</si>
  <si>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</si>
  <si>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</si>
  <si>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</si>
  <si>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</si>
  <si>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</si>
  <si>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</si>
  <si>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</si>
  <si>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</si>
  <si>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</si>
  <si>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</si>
  <si>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</si>
  <si>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</si>
  <si>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</si>
  <si>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</si>
  <si>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</si>
  <si>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</si>
  <si>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</si>
  <si>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</si>
  <si>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</si>
  <si>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</si>
  <si>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</si>
  <si>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</si>
  <si>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</si>
  <si>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</si>
  <si>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</si>
  <si>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</si>
  <si>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</si>
  <si>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</si>
  <si>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</si>
  <si>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</si>
  <si>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</si>
  <si>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</si>
  <si>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</si>
  <si>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</si>
  <si>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</si>
  <si>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</si>
  <si>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</si>
  <si>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</si>
  <si>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</si>
  <si>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</si>
  <si>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</si>
  <si>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</si>
  <si>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</si>
  <si>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</si>
  <si>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</si>
  <si>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</si>
  <si>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</si>
  <si>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</si>
  <si>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</si>
  <si>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</si>
  <si>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</si>
  <si>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</si>
  <si>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</si>
  <si>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</si>
  <si>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</si>
  <si>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</si>
  <si>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</si>
  <si>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</si>
  <si>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</si>
  <si>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</si>
  <si>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</si>
  <si>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</si>
  <si>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</si>
  <si>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</si>
  <si>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</si>
  <si>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</si>
  <si>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</si>
  <si>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</si>
  <si>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</si>
  <si>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</si>
  <si>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</si>
  <si>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</si>
  <si>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</si>
  <si>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</si>
  <si>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</si>
  <si>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</si>
  <si>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</si>
  <si>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</si>
  <si>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</si>
  <si>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</si>
  <si>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</si>
  <si>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</si>
  <si>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</si>
  <si>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</si>
  <si>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</si>
  <si>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</si>
  <si>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</si>
  <si>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</si>
  <si>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</si>
  <si>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</si>
  <si>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</si>
  <si>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</si>
  <si>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</si>
  <si>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</si>
  <si>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</si>
  <si>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</si>
  <si>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</si>
  <si>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</si>
  <si>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</si>
  <si>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</si>
  <si>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</si>
  <si>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</si>
  <si>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</si>
  <si>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</si>
  <si>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</si>
  <si>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</si>
  <si>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</si>
  <si>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</si>
  <si>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</si>
  <si>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</si>
  <si>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</si>
  <si>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</si>
  <si>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</si>
  <si>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</si>
  <si>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</si>
  <si>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</si>
  <si>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</si>
  <si>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</si>
  <si>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</si>
  <si>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</si>
  <si>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</si>
  <si>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</si>
  <si>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</si>
  <si>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</si>
  <si>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</si>
  <si>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</si>
  <si>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</si>
  <si>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</si>
  <si>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</si>
  <si>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</si>
  <si>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</si>
  <si>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</si>
  <si>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</si>
  <si>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</si>
  <si>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</si>
  <si>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</si>
  <si>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</si>
  <si>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</si>
  <si>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</si>
  <si>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</si>
  <si>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</si>
  <si>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</si>
  <si>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</si>
  <si>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</si>
  <si>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</si>
  <si>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</si>
  <si>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</si>
  <si>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</si>
  <si>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</si>
  <si>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</si>
  <si>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</si>
  <si>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</si>
  <si>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</si>
  <si>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</si>
  <si>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</si>
  <si>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</si>
  <si>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</si>
  <si>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</si>
  <si>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</si>
  <si>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</si>
  <si>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</si>
  <si>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</si>
  <si>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</si>
  <si>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</si>
  <si>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</si>
  <si>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</si>
  <si>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</si>
  <si>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</si>
  <si>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</si>
  <si>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</si>
  <si>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</si>
  <si>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</si>
  <si>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</si>
  <si>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</si>
  <si>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</si>
  <si>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</si>
  <si>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</si>
  <si>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</si>
  <si>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</si>
  <si>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</si>
  <si>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</si>
  <si>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</si>
  <si>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</si>
  <si>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</si>
  <si>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</si>
  <si>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</si>
  <si>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</si>
  <si>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</si>
  <si>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</si>
  <si>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</si>
  <si>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</si>
  <si>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</si>
  <si>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</si>
  <si>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</si>
  <si>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</si>
  <si>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</si>
  <si>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</si>
  <si>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</si>
  <si>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</si>
  <si>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</si>
  <si>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</si>
  <si>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</si>
  <si>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</si>
  <si>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</si>
  <si>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</si>
  <si>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</si>
  <si>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</si>
  <si>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</si>
  <si>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</si>
  <si>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</si>
  <si>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</si>
  <si>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</si>
  <si>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</si>
  <si>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</si>
  <si>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</si>
  <si>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</si>
  <si>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</si>
  <si>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</si>
  <si>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</si>
  <si>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</si>
  <si>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</si>
  <si>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</si>
  <si>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</si>
  <si>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</si>
  <si>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</si>
  <si>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</si>
  <si>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</si>
  <si>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</si>
  <si>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</si>
  <si>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</si>
  <si>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</si>
  <si>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</si>
  <si>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</si>
  <si>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</si>
  <si>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</si>
  <si>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</si>
  <si>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</si>
  <si>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</si>
  <si>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</si>
  <si>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</si>
  <si>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</si>
  <si>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</si>
  <si>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</si>
  <si>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</si>
  <si>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</si>
  <si>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</si>
  <si>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</si>
  <si>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</si>
  <si>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</si>
  <si>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</si>
  <si>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</si>
  <si>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</si>
  <si>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</si>
  <si>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</si>
  <si>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</si>
  <si>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</si>
  <si>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</si>
  <si>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</si>
  <si>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</si>
  <si>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</si>
  <si>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</si>
  <si>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</si>
  <si>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</si>
  <si>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</si>
  <si>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</si>
  <si>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</si>
  <si>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</si>
  <si>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</si>
  <si>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</si>
  <si>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</si>
  <si>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</si>
  <si>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</si>
  <si>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</si>
  <si>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</si>
  <si>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</si>
  <si>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</si>
  <si>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</si>
  <si>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</si>
  <si>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</si>
  <si>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</si>
  <si>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</si>
  <si>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</si>
  <si>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</si>
  <si>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</si>
  <si>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</si>
  <si>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</si>
  <si>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</si>
  <si>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</si>
  <si>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</si>
  <si>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</si>
  <si>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</si>
  <si>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</si>
  <si>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</si>
  <si>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</si>
  <si>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</si>
  <si>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</si>
  <si>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</si>
  <si>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</si>
  <si>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</si>
  <si>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D.D.</t>
  </si>
  <si>
    <t>ZAGREB</t>
  </si>
  <si>
    <t>KRANJČEVIĆEVA 2</t>
  </si>
  <si>
    <t>uprava@viadukt.hr</t>
  </si>
  <si>
    <t>www.viadukt.hr</t>
  </si>
  <si>
    <t>NE</t>
  </si>
  <si>
    <t>4211</t>
  </si>
  <si>
    <t>BIKANEC LJERKA</t>
  </si>
  <si>
    <t>013032724</t>
  </si>
  <si>
    <t>013032777</t>
  </si>
  <si>
    <t>ljerka.bikanec@viadukt.hr</t>
  </si>
  <si>
    <t>MIKULIĆ JOŠKO</t>
  </si>
  <si>
    <t>Obveznik: VIADUKT DD__________________________________________________________</t>
  </si>
  <si>
    <t>u razdoblju 01.01.2011. do 30.06.2011.</t>
  </si>
  <si>
    <t>Obveznik: VIADUKT DD_____________________________________________________________</t>
  </si>
  <si>
    <t>stanje na dan 30.06.2011.</t>
  </si>
  <si>
    <t>Obveznik: VIADUKT D.D._________________________________________________</t>
  </si>
  <si>
    <t xml:space="preserve">                               </t>
  </si>
  <si>
    <t>Računovodstvene politike korištene od strane Društva u pripremi nerevidiranih i nekonsolidiranih izvještaja za drugo tromjesečje i prvo polugodište 2011. godine odgovaraju politikama korištenim kod revidiranih izvještaja za 2010. godinu. U razdoblju od 01.01.-30.06.2011. godine nije bilo značajnijih poslovnih događaja.                                                                                                                                                                                                                                                     Na Glavnoj Skupštini Društva koja je održana  28.lipnja 2011. godine donesena je odluka o upotrebi dobiti za 2010. godinu, prema kojoj se neto dobit ostvarena u  2010. godini u  iznosu od 2.195.017 kuna raspoređuje: u zakonske rezerve (5%) iznos od  109.751  kuna  i u zadržanu dobit   iznos od                                                                                                                                                                                                                                                                                                                                            2.085.266   kuna.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</si>
</sst>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62" applyFont="1">
      <alignment vertical="top"/>
      <protection/>
    </xf>
    <xf numFmtId="0" fontId="19" fillId="0" borderId="0" xfId="62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20" fillId="0" borderId="0" xfId="62" applyFont="1" applyBorder="1" applyAlignment="1">
      <alignment horizontal="left" vertical="top" wrapText="1"/>
      <protection/>
    </xf>
    <xf numFmtId="0" fontId="19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18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20">
        <v>40544</v>
      </c>
      <c r="F2" s="12"/>
      <c r="G2" s="13" t="s">
        <v>250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8" t="s">
        <v>316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33" t="s">
        <v>322</v>
      </c>
      <c r="D6" s="13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3" t="s">
        <v>252</v>
      </c>
      <c r="B8" s="144"/>
      <c r="C8" s="133" t="s">
        <v>323</v>
      </c>
      <c r="D8" s="13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31"/>
      <c r="C10" s="133" t="s">
        <v>324</v>
      </c>
      <c r="D10" s="13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45" t="s">
        <v>325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48">
        <v>10000</v>
      </c>
      <c r="D14" s="149"/>
      <c r="E14" s="16"/>
      <c r="F14" s="145" t="s">
        <v>326</v>
      </c>
      <c r="G14" s="146"/>
      <c r="H14" s="14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45" t="s">
        <v>327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50" t="s">
        <v>328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50" t="s">
        <v>329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133</v>
      </c>
      <c r="D22" s="145"/>
      <c r="E22" s="153"/>
      <c r="F22" s="154"/>
      <c r="G22" s="141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21</v>
      </c>
      <c r="D24" s="145"/>
      <c r="E24" s="153"/>
      <c r="F24" s="153"/>
      <c r="G24" s="154"/>
      <c r="H24" s="51" t="s">
        <v>261</v>
      </c>
      <c r="I24" s="122">
        <v>1111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330</v>
      </c>
      <c r="D26" s="25"/>
      <c r="E26" s="33"/>
      <c r="F26" s="24"/>
      <c r="G26" s="156" t="s">
        <v>263</v>
      </c>
      <c r="H26" s="142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65"/>
      <c r="C30" s="165"/>
      <c r="D30" s="166"/>
      <c r="E30" s="164"/>
      <c r="F30" s="165"/>
      <c r="G30" s="165"/>
      <c r="H30" s="133"/>
      <c r="I30" s="134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4"/>
      <c r="B32" s="165"/>
      <c r="C32" s="165"/>
      <c r="D32" s="166"/>
      <c r="E32" s="164"/>
      <c r="F32" s="165"/>
      <c r="G32" s="165"/>
      <c r="H32" s="133"/>
      <c r="I32" s="13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65"/>
      <c r="C34" s="165"/>
      <c r="D34" s="166"/>
      <c r="E34" s="164"/>
      <c r="F34" s="165"/>
      <c r="G34" s="165"/>
      <c r="H34" s="133"/>
      <c r="I34" s="13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65"/>
      <c r="C36" s="165"/>
      <c r="D36" s="166"/>
      <c r="E36" s="164"/>
      <c r="F36" s="165"/>
      <c r="G36" s="165"/>
      <c r="H36" s="133"/>
      <c r="I36" s="134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4"/>
      <c r="B38" s="165"/>
      <c r="C38" s="165"/>
      <c r="D38" s="166"/>
      <c r="E38" s="164"/>
      <c r="F38" s="165"/>
      <c r="G38" s="165"/>
      <c r="H38" s="133"/>
      <c r="I38" s="13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74"/>
      <c r="C44" s="133"/>
      <c r="D44" s="134"/>
      <c r="E44" s="26"/>
      <c r="F44" s="145"/>
      <c r="G44" s="165"/>
      <c r="H44" s="165"/>
      <c r="I44" s="166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30" t="s">
        <v>268</v>
      </c>
      <c r="B46" s="174"/>
      <c r="C46" s="145" t="s">
        <v>332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74"/>
      <c r="C48" s="175" t="s">
        <v>333</v>
      </c>
      <c r="D48" s="176"/>
      <c r="E48" s="177"/>
      <c r="F48" s="16"/>
      <c r="G48" s="51" t="s">
        <v>271</v>
      </c>
      <c r="H48" s="175" t="s">
        <v>334</v>
      </c>
      <c r="I48" s="17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74"/>
      <c r="C50" s="186" t="s">
        <v>335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75" t="s">
        <v>336</v>
      </c>
      <c r="D52" s="176"/>
      <c r="E52" s="176"/>
      <c r="F52" s="176"/>
      <c r="G52" s="176"/>
      <c r="H52" s="176"/>
      <c r="I52" s="147"/>
      <c r="J52" s="10"/>
      <c r="K52" s="10"/>
      <c r="L52" s="10"/>
    </row>
    <row r="53" spans="1:12" ht="12.75">
      <c r="A53" s="108"/>
      <c r="B53" s="20"/>
      <c r="C53" s="180" t="s">
        <v>273</v>
      </c>
      <c r="D53" s="180"/>
      <c r="E53" s="180"/>
      <c r="F53" s="180"/>
      <c r="G53" s="180"/>
      <c r="H53" s="18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A116" sqref="A116:K116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337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318</v>
      </c>
      <c r="K4" s="60" t="s">
        <v>319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486793982</v>
      </c>
      <c r="K8" s="53">
        <f>K9+K16+K26+K35+K39</f>
        <v>441428866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973266</v>
      </c>
      <c r="K9" s="53">
        <f>SUM(K10:K15)</f>
        <v>684936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781166</v>
      </c>
      <c r="K10" s="7">
        <v>640936</v>
      </c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/>
      <c r="K11" s="7"/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192100</v>
      </c>
      <c r="K14" s="7">
        <v>44000</v>
      </c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324233679</v>
      </c>
      <c r="K16" s="53">
        <f>SUM(K17:K25)</f>
        <v>280409813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20604131</v>
      </c>
      <c r="K17" s="7">
        <v>20602060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56991105</v>
      </c>
      <c r="K18" s="7">
        <v>52956362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143323701</v>
      </c>
      <c r="K19" s="7">
        <v>124379407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82981745</v>
      </c>
      <c r="K20" s="7">
        <v>64969383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4049237</v>
      </c>
      <c r="K22" s="7">
        <v>796910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13894099</v>
      </c>
      <c r="K23" s="7">
        <v>14353780</v>
      </c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/>
      <c r="K24" s="7"/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2389661</v>
      </c>
      <c r="K25" s="7">
        <v>2351911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57965975</v>
      </c>
      <c r="K26" s="53">
        <f>SUM(K27:K34)</f>
        <v>74274395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2626125</v>
      </c>
      <c r="K27" s="7">
        <v>2635382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422</v>
      </c>
      <c r="K29" s="7">
        <v>422</v>
      </c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55339428</v>
      </c>
      <c r="K32" s="7">
        <v>71638591</v>
      </c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103621062</v>
      </c>
      <c r="K35" s="53">
        <f>SUM(K36:K38)</f>
        <v>86059722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101406775</v>
      </c>
      <c r="K36" s="7">
        <v>76189502</v>
      </c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118467</v>
      </c>
      <c r="K37" s="7">
        <v>84931</v>
      </c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2095820</v>
      </c>
      <c r="K38" s="7">
        <v>9785289</v>
      </c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256556395</v>
      </c>
      <c r="K40" s="53">
        <f>K41+K49+K56+K64</f>
        <v>243616522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37228910</v>
      </c>
      <c r="K41" s="53">
        <f>SUM(K42:K48)</f>
        <v>32296233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21273745</v>
      </c>
      <c r="K42" s="7">
        <v>19727743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1676147</v>
      </c>
      <c r="K44" s="7">
        <v>1307435</v>
      </c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14279018</v>
      </c>
      <c r="K46" s="7">
        <v>11261055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210171150</v>
      </c>
      <c r="K49" s="53">
        <f>SUM(K50:K55)</f>
        <v>205324810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3289935</v>
      </c>
      <c r="K50" s="7">
        <v>568832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201182985</v>
      </c>
      <c r="K51" s="7">
        <v>182045715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1260908</v>
      </c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264451</v>
      </c>
      <c r="K53" s="7">
        <v>220549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4172871</v>
      </c>
      <c r="K54" s="7">
        <v>18919326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/>
      <c r="K55" s="7">
        <v>3570388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2989663</v>
      </c>
      <c r="K56" s="53">
        <f>SUM(K57:K63)</f>
        <v>1698260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2058948</v>
      </c>
      <c r="K58" s="7">
        <v>1218906</v>
      </c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930715</v>
      </c>
      <c r="K62" s="7">
        <v>479354</v>
      </c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6166672</v>
      </c>
      <c r="K64" s="7">
        <v>4297219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2562370</v>
      </c>
      <c r="K65" s="7">
        <v>50360723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745912747</v>
      </c>
      <c r="K66" s="53">
        <f>K7+K8+K40+K65</f>
        <v>735406111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>
        <v>1860481</v>
      </c>
      <c r="K67" s="8">
        <v>1860481</v>
      </c>
    </row>
    <row r="68" spans="1:11" ht="12.75">
      <c r="A68" s="197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1" t="s">
        <v>191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133509860</v>
      </c>
      <c r="K69" s="54">
        <f>K70+K71+K72+K78+K79+K82+K85</f>
        <v>127161466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137043900</v>
      </c>
      <c r="K70" s="7">
        <v>137043900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25659415</v>
      </c>
      <c r="K71" s="7">
        <v>25659415</v>
      </c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v>7034114</v>
      </c>
      <c r="K72" s="53">
        <f>K73+K74-K75+K76+K77</f>
        <v>7143866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4172459</v>
      </c>
      <c r="K73" s="7">
        <v>4282210</v>
      </c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41884885</v>
      </c>
      <c r="K74" s="7">
        <v>41884885</v>
      </c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41884885</v>
      </c>
      <c r="K75" s="7">
        <v>41884885</v>
      </c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2861655</v>
      </c>
      <c r="K76" s="7">
        <v>2861656</v>
      </c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/>
      <c r="K77" s="7"/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13345575</v>
      </c>
      <c r="K79" s="53">
        <v>14954944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13345575</v>
      </c>
      <c r="K80" s="7">
        <v>14954944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-49573144</v>
      </c>
      <c r="K82" s="53">
        <f>K83-K84</f>
        <v>-57640659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/>
      <c r="K83" s="7"/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>
        <v>49573144</v>
      </c>
      <c r="K84" s="7">
        <v>57640659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51213150</v>
      </c>
      <c r="K86" s="53">
        <f>SUM(K87:K89)</f>
        <v>29350590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345172</v>
      </c>
      <c r="K87" s="7">
        <v>233172</v>
      </c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50867978</v>
      </c>
      <c r="K89" s="7">
        <v>29117418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193997357</v>
      </c>
      <c r="K90" s="53">
        <f>SUM(K91:K99)</f>
        <v>191695165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26283881</v>
      </c>
      <c r="K92" s="7">
        <v>18610433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94138871</v>
      </c>
      <c r="K93" s="7">
        <v>61417778</v>
      </c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73574605</v>
      </c>
      <c r="K94" s="7">
        <v>111666954</v>
      </c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342278393</v>
      </c>
      <c r="K100" s="53">
        <f>SUM(K101:K112)</f>
        <v>366306906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/>
      <c r="K101" s="7">
        <v>7826615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>
        <v>51072306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24545344</v>
      </c>
      <c r="K103" s="7">
        <v>34774264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130542627</v>
      </c>
      <c r="K104" s="7">
        <v>82834637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166983997</v>
      </c>
      <c r="K105" s="7">
        <v>181906088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12452543</v>
      </c>
      <c r="K108" s="7">
        <v>7508558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/>
      <c r="K109" s="7"/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6443993</v>
      </c>
      <c r="K110" s="7">
        <v>295534</v>
      </c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1309889</v>
      </c>
      <c r="K112" s="7">
        <v>88904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24913987</v>
      </c>
      <c r="K113" s="7">
        <v>20891984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745912747</v>
      </c>
      <c r="K114" s="53">
        <f>K69+K86+K90+K100+K113</f>
        <v>735406111</v>
      </c>
    </row>
    <row r="115" spans="1:11" ht="12.75">
      <c r="A115" s="194" t="s">
        <v>57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1860481</v>
      </c>
      <c r="K115" s="8">
        <v>1860481</v>
      </c>
    </row>
    <row r="116" spans="1:11" ht="12.75">
      <c r="A116" s="197" t="s">
        <v>310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11" t="s">
        <v>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>
      <c r="A120" s="214" t="s">
        <v>311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37" t="s">
        <v>338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1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318</v>
      </c>
      <c r="K4" s="253"/>
      <c r="L4" s="253" t="s">
        <v>319</v>
      </c>
      <c r="M4" s="253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26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250074343</v>
      </c>
      <c r="K7" s="54">
        <f>SUM(K8:K9)</f>
        <v>185454662</v>
      </c>
      <c r="L7" s="54">
        <f>SUM(L8:L9)</f>
        <v>298070972</v>
      </c>
      <c r="M7" s="54">
        <f>SUM(M8:M9)</f>
        <v>204526390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218122674</v>
      </c>
      <c r="K8" s="7">
        <v>157051329</v>
      </c>
      <c r="L8" s="7">
        <v>289372720</v>
      </c>
      <c r="M8" s="7">
        <v>197058447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31951669</v>
      </c>
      <c r="K9" s="7">
        <v>28403333</v>
      </c>
      <c r="L9" s="7">
        <v>8698252</v>
      </c>
      <c r="M9" s="7">
        <v>7467943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303188032</v>
      </c>
      <c r="K10" s="53">
        <f>K11+K12+K16+K20+K21+K22+K25+K26</f>
        <v>182110955</v>
      </c>
      <c r="L10" s="53">
        <f>L11+L12+L16+L20+L21+L22+L25+L26</f>
        <v>354527959</v>
      </c>
      <c r="M10" s="53">
        <f>M11+M12+M16+M20+M21+M22+M25+M26</f>
        <v>222239778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-119803</v>
      </c>
      <c r="K11" s="7">
        <v>17276</v>
      </c>
      <c r="L11" s="7">
        <v>337471</v>
      </c>
      <c r="M11" s="7">
        <v>-75102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152114111</v>
      </c>
      <c r="K12" s="53">
        <f>SUM(K13:K15)</f>
        <v>95380341</v>
      </c>
      <c r="L12" s="53">
        <f>SUM(L13:L15)</f>
        <v>240744827</v>
      </c>
      <c r="M12" s="53">
        <f>SUM(M13:M15)</f>
        <v>163493980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75282234</v>
      </c>
      <c r="K13" s="7">
        <v>48491991</v>
      </c>
      <c r="L13" s="7">
        <v>89212276</v>
      </c>
      <c r="M13" s="7">
        <v>56985862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2440319</v>
      </c>
      <c r="K14" s="7">
        <v>429362</v>
      </c>
      <c r="L14" s="7">
        <v>650013</v>
      </c>
      <c r="M14" s="7">
        <v>573387</v>
      </c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74391558</v>
      </c>
      <c r="K15" s="7">
        <v>46458988</v>
      </c>
      <c r="L15" s="7">
        <v>150882538</v>
      </c>
      <c r="M15" s="7">
        <v>105934731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82014710</v>
      </c>
      <c r="K16" s="53">
        <f>SUM(K17:K19)</f>
        <v>44630430</v>
      </c>
      <c r="L16" s="53">
        <f>SUM(L17:L19)</f>
        <v>55468493</v>
      </c>
      <c r="M16" s="53">
        <f>SUM(M17:M19)</f>
        <v>28312049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49288230</v>
      </c>
      <c r="K17" s="7">
        <v>26889497</v>
      </c>
      <c r="L17" s="7">
        <v>33406123</v>
      </c>
      <c r="M17" s="7">
        <v>16928098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23065828</v>
      </c>
      <c r="K18" s="7">
        <v>12451070</v>
      </c>
      <c r="L18" s="7">
        <v>14075368</v>
      </c>
      <c r="M18" s="7">
        <v>7228409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9660652</v>
      </c>
      <c r="K19" s="7">
        <v>5289863</v>
      </c>
      <c r="L19" s="7">
        <v>7987002</v>
      </c>
      <c r="M19" s="7">
        <v>4155542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28252129</v>
      </c>
      <c r="K20" s="7">
        <v>13865290</v>
      </c>
      <c r="L20" s="7">
        <v>24439918</v>
      </c>
      <c r="M20" s="7">
        <v>12179325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33642147</v>
      </c>
      <c r="K21" s="7">
        <v>21088410</v>
      </c>
      <c r="L21" s="7">
        <v>26627698</v>
      </c>
      <c r="M21" s="7">
        <v>14359346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5782066</v>
      </c>
      <c r="K22" s="53">
        <f>SUM(K23:K24)</f>
        <v>5782066</v>
      </c>
      <c r="L22" s="53">
        <f>SUM(L23:L24)</f>
        <v>481521</v>
      </c>
      <c r="M22" s="53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5782066</v>
      </c>
      <c r="K24" s="7">
        <v>5782066</v>
      </c>
      <c r="L24" s="7">
        <v>481521</v>
      </c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1502672</v>
      </c>
      <c r="K26" s="7">
        <v>1347142</v>
      </c>
      <c r="L26" s="7">
        <v>6428031</v>
      </c>
      <c r="M26" s="7">
        <v>3970180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12017410</v>
      </c>
      <c r="K27" s="53">
        <f>SUM(K28:K32)</f>
        <v>4944989</v>
      </c>
      <c r="L27" s="53">
        <f>SUM(L28:L32)</f>
        <v>4664337</v>
      </c>
      <c r="M27" s="53">
        <f>SUM(M28:M32)</f>
        <v>2301309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12017410</v>
      </c>
      <c r="K29" s="7">
        <v>4944989</v>
      </c>
      <c r="L29" s="7">
        <v>4664337</v>
      </c>
      <c r="M29" s="7">
        <v>2301309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8476865</v>
      </c>
      <c r="K33" s="53">
        <f>SUM(K34:K37)</f>
        <v>3879738</v>
      </c>
      <c r="L33" s="53">
        <f>SUM(L34:L37)</f>
        <v>5848008</v>
      </c>
      <c r="M33" s="53">
        <f>SUM(M34:M37)</f>
        <v>2851094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8476865</v>
      </c>
      <c r="K35" s="7">
        <v>3879738</v>
      </c>
      <c r="L35" s="7">
        <v>5848008</v>
      </c>
      <c r="M35" s="7">
        <v>2851094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262091753</v>
      </c>
      <c r="K42" s="53">
        <f>K7+K27+K38+K40</f>
        <v>190399651</v>
      </c>
      <c r="L42" s="53">
        <f>L7+L27+L38+L40</f>
        <v>302735309</v>
      </c>
      <c r="M42" s="53">
        <f>M7+M27+M38+M40</f>
        <v>206827699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311664897</v>
      </c>
      <c r="K43" s="53">
        <f>K10+K33+K39+K41</f>
        <v>185990693</v>
      </c>
      <c r="L43" s="53">
        <f>L10+L33+L39+L41</f>
        <v>360375967</v>
      </c>
      <c r="M43" s="53">
        <f>M10+M33+M39+M41</f>
        <v>225090872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-49573144</v>
      </c>
      <c r="K44" s="53">
        <f>K42-K43</f>
        <v>4408958</v>
      </c>
      <c r="L44" s="53">
        <f>L42-L43</f>
        <v>-57640658</v>
      </c>
      <c r="M44" s="53">
        <f>M42-M43</f>
        <v>-18263173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0</v>
      </c>
      <c r="K45" s="53">
        <f>IF(K42&gt;K43,K42-K43,0)</f>
        <v>4408958</v>
      </c>
      <c r="L45" s="53">
        <f>IF(L42&gt;L43,L42-L43,0)</f>
        <v>0</v>
      </c>
      <c r="M45" s="53">
        <f>IF(M42&gt;M43,M42-M43,0)</f>
        <v>0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49573144</v>
      </c>
      <c r="K46" s="53">
        <f>IF(K43&gt;K42,K43-K42,0)</f>
        <v>0</v>
      </c>
      <c r="L46" s="53">
        <f>IF(L43&gt;L42,L43-L42,0)</f>
        <v>57640658</v>
      </c>
      <c r="M46" s="53">
        <f>IF(M43&gt;M42,M43-M42,0)</f>
        <v>18263173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>
        <v>881792</v>
      </c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-49573144</v>
      </c>
      <c r="K48" s="53">
        <f>K44-K47</f>
        <v>3527166</v>
      </c>
      <c r="L48" s="53">
        <f>L44-L47</f>
        <v>-57640658</v>
      </c>
      <c r="M48" s="53">
        <f>M44-M47</f>
        <v>-18263173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0</v>
      </c>
      <c r="K49" s="53">
        <f>IF(K48&gt;0,K48,0)</f>
        <v>3527166</v>
      </c>
      <c r="L49" s="53">
        <f>IF(L48&gt;0,L48,0)</f>
        <v>0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49573144</v>
      </c>
      <c r="K50" s="61">
        <f>IF(K48&lt;0,-K48,0)</f>
        <v>0</v>
      </c>
      <c r="L50" s="61">
        <f>IF(L48&lt;0,-L48,0)</f>
        <v>57640658</v>
      </c>
      <c r="M50" s="61">
        <f>IF(M48&lt;0,-M48,0)</f>
        <v>18263173</v>
      </c>
    </row>
    <row r="51" spans="1:13" ht="12.75" customHeight="1">
      <c r="A51" s="197" t="s">
        <v>312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7" t="s">
        <v>189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204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v>-49573144</v>
      </c>
      <c r="K56" s="6">
        <v>3527166</v>
      </c>
      <c r="L56" s="6">
        <v>-57640658</v>
      </c>
      <c r="M56" s="6">
        <v>-18263173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-49573144</v>
      </c>
      <c r="K67" s="61">
        <f>K56+K66</f>
        <v>3527166</v>
      </c>
      <c r="L67" s="61">
        <f>L56+L66</f>
        <v>-57640658</v>
      </c>
      <c r="M67" s="61">
        <f>M56+M66</f>
        <v>-18263173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31">
      <selection activeCell="J51" sqref="J51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341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318</v>
      </c>
      <c r="K4" s="67" t="s">
        <v>319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-49573144</v>
      </c>
      <c r="K7" s="7">
        <v>-57640658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28252129</v>
      </c>
      <c r="K8" s="7">
        <v>24439918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>
        <v>52480397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>
        <v>372897197</v>
      </c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7803050</v>
      </c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9089033</v>
      </c>
      <c r="K12" s="7">
        <v>63318042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368468265</v>
      </c>
      <c r="K13" s="53">
        <f>SUM(K7:K12)</f>
        <v>82597699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422348331</v>
      </c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>
        <v>65492380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>
        <v>1549091</v>
      </c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>
        <v>6105162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422348331</v>
      </c>
      <c r="K18" s="53">
        <f>SUM(K14:K17)</f>
        <v>73146633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9451066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53880066</v>
      </c>
      <c r="K20" s="53">
        <f>IF(K18&gt;K13,K18-K13,0)</f>
        <v>0</v>
      </c>
    </row>
    <row r="21" spans="1:11" ht="12.75">
      <c r="A21" s="197" t="s">
        <v>159</v>
      </c>
      <c r="B21" s="198"/>
      <c r="C21" s="198"/>
      <c r="D21" s="198"/>
      <c r="E21" s="198"/>
      <c r="F21" s="198"/>
      <c r="G21" s="198"/>
      <c r="H21" s="198"/>
      <c r="I21" s="254"/>
      <c r="J21" s="254"/>
      <c r="K21" s="255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7344020</v>
      </c>
      <c r="K22" s="7"/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18292133</v>
      </c>
      <c r="K26" s="7">
        <v>6943747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25636153</v>
      </c>
      <c r="K27" s="53">
        <f>SUM(K22:K26)</f>
        <v>6943747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7642100</v>
      </c>
      <c r="K28" s="7">
        <v>14290047</v>
      </c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7642100</v>
      </c>
      <c r="K31" s="53">
        <f>SUM(K28:K30)</f>
        <v>14290047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17994053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0</v>
      </c>
      <c r="K33" s="53">
        <f>IF(K31&gt;K27,K31-K27,0)</f>
        <v>7346300</v>
      </c>
    </row>
    <row r="34" spans="1:11" ht="12.75">
      <c r="A34" s="197" t="s">
        <v>160</v>
      </c>
      <c r="B34" s="198"/>
      <c r="C34" s="198"/>
      <c r="D34" s="198"/>
      <c r="E34" s="198"/>
      <c r="F34" s="198"/>
      <c r="G34" s="198"/>
      <c r="H34" s="198"/>
      <c r="I34" s="254"/>
      <c r="J34" s="254"/>
      <c r="K34" s="255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48696144</v>
      </c>
      <c r="K36" s="7">
        <v>42869184</v>
      </c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48696144</v>
      </c>
      <c r="K38" s="53">
        <f>SUM(K35:K37)</f>
        <v>42869184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30927225</v>
      </c>
      <c r="K39" s="7">
        <v>39605906</v>
      </c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>
        <v>9696340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30927225</v>
      </c>
      <c r="K44" s="53">
        <f>SUM(K39:K43)</f>
        <v>49302246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17768919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6433062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18117094</v>
      </c>
      <c r="K48" s="53">
        <f>IF(K20-K19+K33-K32+K46-K45&gt;0,K20-K19+K33-K32+K46-K45,0)</f>
        <v>4328296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24283766</v>
      </c>
      <c r="K49" s="7">
        <v>8625515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18117094</v>
      </c>
      <c r="K51" s="7">
        <v>4328296</v>
      </c>
    </row>
    <row r="52" spans="1:11" ht="12.75">
      <c r="A52" s="211" t="s">
        <v>177</v>
      </c>
      <c r="B52" s="212"/>
      <c r="C52" s="212"/>
      <c r="D52" s="212"/>
      <c r="E52" s="212"/>
      <c r="F52" s="212"/>
      <c r="G52" s="212"/>
      <c r="H52" s="212"/>
      <c r="I52" s="4">
        <v>44</v>
      </c>
      <c r="J52" s="65">
        <f>J49+J50-J51</f>
        <v>6166672</v>
      </c>
      <c r="K52" s="61">
        <f>K49+K50-K51</f>
        <v>4297219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318</v>
      </c>
      <c r="K4" s="67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7" t="s">
        <v>156</v>
      </c>
      <c r="B6" s="198"/>
      <c r="C6" s="198"/>
      <c r="D6" s="198"/>
      <c r="E6" s="198"/>
      <c r="F6" s="198"/>
      <c r="G6" s="198"/>
      <c r="H6" s="198"/>
      <c r="I6" s="254"/>
      <c r="J6" s="254"/>
      <c r="K6" s="255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7" t="s">
        <v>159</v>
      </c>
      <c r="B22" s="198"/>
      <c r="C22" s="198"/>
      <c r="D22" s="198"/>
      <c r="E22" s="198"/>
      <c r="F22" s="198"/>
      <c r="G22" s="198"/>
      <c r="H22" s="198"/>
      <c r="I22" s="254"/>
      <c r="J22" s="254"/>
      <c r="K22" s="255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7" t="s">
        <v>160</v>
      </c>
      <c r="B35" s="198"/>
      <c r="C35" s="198"/>
      <c r="D35" s="198"/>
      <c r="E35" s="198"/>
      <c r="F35" s="198"/>
      <c r="G35" s="198"/>
      <c r="H35" s="198"/>
      <c r="I35" s="254">
        <v>0</v>
      </c>
      <c r="J35" s="254"/>
      <c r="K35" s="255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K30" sqref="K3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0" t="s">
        <v>282</v>
      </c>
      <c r="D2" s="270"/>
      <c r="E2" s="77">
        <v>40544</v>
      </c>
      <c r="F2" s="43" t="s">
        <v>250</v>
      </c>
      <c r="G2" s="271">
        <v>40724</v>
      </c>
      <c r="H2" s="272"/>
      <c r="I2" s="74"/>
      <c r="J2" s="74"/>
      <c r="K2" s="74"/>
      <c r="L2" s="78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1" t="s">
        <v>305</v>
      </c>
      <c r="J3" s="82" t="s">
        <v>150</v>
      </c>
      <c r="K3" s="82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4">
        <v>2</v>
      </c>
      <c r="J4" s="83" t="s">
        <v>283</v>
      </c>
      <c r="K4" s="83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137043900</v>
      </c>
      <c r="K5" s="45">
        <v>137043900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>
        <v>25659415</v>
      </c>
      <c r="K6" s="46">
        <v>25659415</v>
      </c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7034114</v>
      </c>
      <c r="K7" s="46">
        <v>7143866</v>
      </c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13345575</v>
      </c>
      <c r="K8" s="46">
        <v>14954944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-49573144</v>
      </c>
      <c r="K9" s="46">
        <v>-57640659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/>
      <c r="K10" s="46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/>
      <c r="K12" s="46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f>SUM(J5:J13)</f>
        <v>133509860</v>
      </c>
      <c r="K14" s="79">
        <f>SUM(K5:K13)</f>
        <v>127161466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/>
      <c r="K19" s="46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ht="12.75" customHeight="1">
      <c r="A4" s="292" t="s">
        <v>343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71.2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 t="s">
        <v>342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Ljerka Bikanec</cp:lastModifiedBy>
  <cp:lastPrinted>2011-07-25T10:41:39Z</cp:lastPrinted>
  <dcterms:created xsi:type="dcterms:W3CDTF">2008-10-17T11:51:54Z</dcterms:created>
  <dcterms:modified xsi:type="dcterms:W3CDTF">2011-07-25T10:42:55Z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