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<sst xmlns="http://schemas.openxmlformats.org/spreadsheetml/2006/main" count="393" uniqueCount="343">
  <si>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</si>
  <si>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</si>
  <si>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</si>
  <si>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</si>
  <si>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</si>
  <si>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</si>
  <si>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</si>
  <si>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</si>
  <si>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</si>
  <si>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</si>
  <si>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</si>
  <si>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</si>
  <si>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</si>
  <si>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</si>
  <si>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</si>
  <si>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</si>
  <si>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</si>
  <si>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</si>
  <si>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</si>
  <si>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</si>
  <si>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</si>
  <si>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</si>
  <si>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</si>
  <si>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</si>
  <si>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</si>
  <si>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</si>
  <si>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</si>
  <si>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</si>
  <si>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</si>
  <si>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</si>
  <si>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</si>
  <si>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</si>
  <si>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</si>
  <si>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</si>
  <si>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</si>
  <si>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</si>
  <si>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</si>
  <si>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</si>
  <si>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</si>
  <si>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</si>
  <si>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</si>
  <si>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</si>
  <si>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</si>
  <si>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</si>
  <si>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</si>
  <si>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</si>
  <si>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</si>
  <si>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</si>
  <si>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</si>
  <si>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</si>
  <si>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</si>
  <si>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</si>
  <si>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</si>
  <si>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</si>
  <si>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</si>
  <si>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</si>
  <si>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</si>
  <si>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</si>
  <si>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</si>
  <si>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</si>
  <si>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</si>
  <si>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</si>
  <si>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</si>
  <si>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</si>
  <si>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</si>
  <si>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</si>
  <si>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</si>
  <si>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</si>
  <si>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</si>
  <si>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</si>
  <si>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</si>
  <si>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</si>
  <si>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</si>
  <si>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</si>
  <si>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</si>
  <si>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</si>
  <si>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</si>
  <si>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</si>
  <si>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</si>
  <si>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</si>
  <si>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</si>
  <si>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</si>
  <si>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</si>
  <si>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</si>
  <si>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</si>
  <si>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</si>
  <si>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</si>
  <si>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</si>
  <si>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</si>
  <si>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</si>
  <si>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</si>
  <si>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</si>
  <si>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</si>
  <si>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</si>
  <si>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</si>
  <si>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</si>
  <si>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</si>
  <si>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</si>
  <si>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</si>
  <si>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</si>
  <si>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</si>
  <si>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</si>
  <si>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</si>
  <si>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</si>
  <si>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</si>
  <si>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</si>
  <si>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</si>
  <si>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</si>
  <si>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</si>
  <si>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</si>
  <si>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</si>
  <si>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</si>
  <si>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</si>
  <si>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</si>
  <si>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</si>
  <si>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</si>
  <si>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</si>
  <si>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</si>
  <si>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</si>
  <si>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</si>
  <si>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</si>
  <si>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</si>
  <si>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</si>
  <si>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</si>
  <si>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</si>
  <si>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</si>
  <si>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</si>
  <si>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</si>
  <si>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</si>
  <si>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</si>
  <si>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</si>
  <si>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</si>
  <si>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</si>
  <si>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</si>
  <si>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</si>
  <si>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</si>
  <si>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</si>
  <si>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</si>
  <si>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</si>
  <si>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</si>
  <si>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</si>
  <si>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</si>
  <si>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</si>
  <si>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</si>
  <si>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</si>
  <si>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</si>
  <si>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</si>
  <si>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</si>
  <si>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</si>
  <si>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</si>
  <si>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</si>
  <si>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</si>
  <si>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</si>
  <si>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</si>
  <si>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</si>
  <si>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</si>
  <si>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</si>
  <si>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</si>
  <si>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</si>
  <si>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</si>
  <si>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</si>
  <si>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</si>
  <si>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</si>
  <si>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</si>
  <si>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</si>
  <si>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</si>
  <si>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</si>
  <si>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</si>
  <si>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</si>
  <si>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</si>
  <si>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</si>
  <si>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</si>
  <si>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</si>
  <si>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</si>
  <si>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</si>
  <si>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</si>
  <si>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</si>
  <si>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</si>
  <si>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</si>
  <si>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</si>
  <si>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</si>
  <si>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</si>
  <si>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</si>
  <si>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</si>
  <si>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</si>
  <si>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</si>
  <si>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</si>
  <si>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</si>
  <si>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</si>
  <si>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</si>
  <si>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</si>
  <si>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</si>
  <si>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</si>
  <si>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</si>
  <si>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</si>
  <si>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</si>
  <si>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</si>
  <si>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</si>
  <si>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</si>
  <si>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</si>
  <si>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</si>
  <si>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</si>
  <si>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</si>
  <si>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</si>
  <si>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</si>
  <si>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</si>
  <si>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</si>
  <si>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</si>
  <si>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</si>
  <si>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</si>
  <si>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</si>
  <si>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</si>
  <si>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</si>
  <si>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</si>
  <si>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</si>
  <si>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</si>
  <si>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</si>
  <si>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</si>
  <si>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</si>
  <si>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</si>
  <si>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</si>
  <si>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</si>
  <si>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</si>
  <si>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</si>
  <si>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</si>
  <si>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</si>
  <si>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</si>
  <si>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</si>
  <si>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</si>
  <si>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</si>
  <si>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</si>
  <si>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</si>
  <si>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</si>
  <si>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</si>
  <si>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</si>
  <si>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</si>
  <si>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</si>
  <si>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</si>
  <si>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</si>
  <si>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</si>
  <si>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</si>
  <si>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</si>
  <si>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</si>
  <si>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</si>
  <si>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</si>
  <si>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</si>
  <si>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</si>
  <si>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</si>
  <si>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</si>
  <si>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</si>
  <si>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</si>
  <si>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</si>
  <si>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</si>
  <si>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</si>
  <si>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</si>
  <si>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</si>
  <si>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</si>
  <si>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</si>
  <si>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</si>
  <si>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</si>
  <si>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</si>
  <si>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</si>
  <si>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</si>
  <si>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</si>
  <si>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</si>
  <si>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</si>
  <si>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</si>
  <si>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</si>
  <si>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</si>
  <si>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</si>
  <si>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</si>
  <si>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</si>
  <si>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</si>
  <si>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</si>
  <si>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</si>
  <si>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</si>
  <si>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</si>
  <si>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</si>
  <si>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</si>
  <si>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</si>
  <si>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</si>
  <si>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</si>
  <si>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</si>
  <si>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</si>
  <si>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</si>
  <si>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</si>
  <si>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</si>
  <si>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</si>
  <si>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</si>
  <si>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</si>
  <si>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</si>
  <si>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</si>
  <si>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</si>
  <si>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</si>
  <si>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</si>
  <si>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</si>
  <si>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</si>
  <si>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</si>
  <si>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</si>
  <si>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</si>
  <si>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</si>
  <si>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</si>
  <si>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</si>
  <si>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</si>
  <si>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</si>
  <si>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</si>
  <si>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</si>
  <si>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</si>
  <si>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</si>
  <si>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</si>
  <si>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</si>
  <si>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</si>
  <si>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</si>
  <si>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</si>
  <si>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</si>
  <si>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</si>
  <si>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</si>
  <si>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</si>
  <si>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</si>
  <si>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</si>
  <si>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</si>
  <si>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</si>
  <si>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03273121</t>
  </si>
  <si>
    <t>080030416</t>
  </si>
  <si>
    <t>74794390096</t>
  </si>
  <si>
    <t>VIADUKT D.D.</t>
  </si>
  <si>
    <t>ZAGREB</t>
  </si>
  <si>
    <t>KRANJČEVIĆEVA 2</t>
  </si>
  <si>
    <t>uprava@viadukt.hr</t>
  </si>
  <si>
    <t>www.viadukt.hr</t>
  </si>
  <si>
    <t>NE</t>
  </si>
  <si>
    <t>BIKANEC LJERKA</t>
  </si>
  <si>
    <t>013032724</t>
  </si>
  <si>
    <t>013032777</t>
  </si>
  <si>
    <t>ljerka.bikanec@viadukt.hr</t>
  </si>
  <si>
    <t>MIKULIĆ JOŠKO, DIPL.ING.</t>
  </si>
  <si>
    <t>stanje na dan 30.09.2012.</t>
  </si>
  <si>
    <t>Obveznik: VIADUKT DD_____________________________________________________________</t>
  </si>
  <si>
    <t>u razdoblju 01.01.2012. do 30.09.2012.</t>
  </si>
  <si>
    <t>Obveznik: _VIADUKT DD____________________________________________________________</t>
  </si>
  <si>
    <t>Obveznik: VIADUKT DD____________________________________________________________</t>
  </si>
  <si>
    <t>4211</t>
  </si>
  <si>
    <t xml:space="preserve">Računovodstvene politike korištene od strane Društva u pripremi nerevidiranih i nekonsolidiranih financijskih izvještaja za razdoblje 01.01.-30.09.2012. godine odgovaraju politikama korištenim kod revidiranih izvještaja za 2011. godinu. Obveze prema dobavljačima iznose 203,9 mil.kuna ( na dan 30.09.2011.-188 mil.kuna, a na dan 31.12. 2011.- 199,7 mil.kuna). Potraživanja od kupaca iznose 153,6 mil.kuna ( na dan 30.09.2011. - 210,1 mil.kuna, sa 31.12.2011. - 173,3 mil.kuna ). U obračunskom razdoblju obračunati prihodi smanjeni su za 82,9 mil.kuna ( 68,6 mil.kuna za radove na mostu Pelješac i 14,3 mil.kuna za radove na dionici Šestanovac-Zagvozd-Ravča ). U trećem tromjesečju reklasificirane su kratkoročne obveze za zadržane depozite u dugoročne obveze za depozite u iznosu od 34 mil.kuna. U razdoblju 01.01-30.09.2012. nabavljeno je opreme u vrijednosti od 10,5 mil.kuna i zemljišta u vrijednosti od 7,3 mil.kuna.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</si>
</sst>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viadukt.hr" TargetMode="External" /><Relationship Id="rId2" Type="http://schemas.openxmlformats.org/officeDocument/2006/relationships/hyperlink" Target="http://www.viadukt.hr/" TargetMode="External" /><Relationship Id="rId3" Type="http://schemas.openxmlformats.org/officeDocument/2006/relationships/hyperlink" Target="mailto:ljerka.bikanec@viaduk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8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40909</v>
      </c>
      <c r="F2" s="12"/>
      <c r="G2" s="13" t="s">
        <v>250</v>
      </c>
      <c r="H2" s="120">
        <v>41182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316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322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323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324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325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10000</v>
      </c>
      <c r="D14" s="147"/>
      <c r="E14" s="16"/>
      <c r="F14" s="143" t="s">
        <v>326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327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328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329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/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/>
      <c r="E24" s="151"/>
      <c r="F24" s="151"/>
      <c r="G24" s="152"/>
      <c r="H24" s="51" t="s">
        <v>261</v>
      </c>
      <c r="I24" s="122">
        <v>1024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330</v>
      </c>
      <c r="D26" s="25"/>
      <c r="E26" s="33"/>
      <c r="F26" s="24"/>
      <c r="G26" s="154" t="s">
        <v>263</v>
      </c>
      <c r="H26" s="140"/>
      <c r="I26" s="124" t="s">
        <v>341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331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332</v>
      </c>
      <c r="D48" s="174"/>
      <c r="E48" s="175"/>
      <c r="F48" s="16"/>
      <c r="G48" s="51" t="s">
        <v>271</v>
      </c>
      <c r="H48" s="173" t="s">
        <v>333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334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335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viadukt.hr"/>
    <hyperlink ref="C20" r:id="rId2" display="www.viadukt.hr"/>
    <hyperlink ref="C50" r:id="rId3" display="ljerka.bikanec@viaduk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1">
      <selection activeCell="A116" sqref="A116:K116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336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337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318</v>
      </c>
      <c r="K4" s="60" t="s">
        <v>319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431602420</v>
      </c>
      <c r="K8" s="53">
        <f>K9+K16+K26+K35+K39</f>
        <v>468125499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773331</v>
      </c>
      <c r="K9" s="53">
        <f>SUM(K10:K15)</f>
        <v>561271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>
        <v>729331</v>
      </c>
      <c r="K10" s="7">
        <v>561271</v>
      </c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/>
      <c r="K11" s="7"/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44000</v>
      </c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257685272</v>
      </c>
      <c r="K16" s="53">
        <f>SUM(K17:K25)</f>
        <v>234765344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20481419</v>
      </c>
      <c r="K17" s="7">
        <v>27594639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51108536</v>
      </c>
      <c r="K18" s="7">
        <v>52177200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112815220</v>
      </c>
      <c r="K19" s="7">
        <v>102086985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56520105</v>
      </c>
      <c r="K20" s="7">
        <v>43770560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796910</v>
      </c>
      <c r="K22" s="7">
        <v>752676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13630046</v>
      </c>
      <c r="K23" s="7">
        <v>6078561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2333036</v>
      </c>
      <c r="K25" s="7">
        <v>2304723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72717293</v>
      </c>
      <c r="K26" s="53">
        <f>SUM(K27:K34)</f>
        <v>124350126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2616387</v>
      </c>
      <c r="K27" s="7">
        <v>9250730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422</v>
      </c>
      <c r="K29" s="7">
        <v>422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70100484</v>
      </c>
      <c r="K32" s="7">
        <v>115098974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100426524</v>
      </c>
      <c r="K35" s="53">
        <f>SUM(K36:K38)</f>
        <v>108448758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>
        <v>97301962</v>
      </c>
      <c r="K36" s="7">
        <v>98814747</v>
      </c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67075</v>
      </c>
      <c r="K37" s="7">
        <v>46770</v>
      </c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3057487</v>
      </c>
      <c r="K38" s="7">
        <v>9587241</v>
      </c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230134659</v>
      </c>
      <c r="K40" s="53">
        <f>K41+K49+K56+K64</f>
        <v>197735666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25392082</v>
      </c>
      <c r="K41" s="53">
        <f>SUM(K42:K48)</f>
        <v>23180564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17708772</v>
      </c>
      <c r="K42" s="7">
        <v>18756284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985528</v>
      </c>
      <c r="K44" s="7">
        <v>1109822</v>
      </c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6697782</v>
      </c>
      <c r="K46" s="7">
        <v>3314458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195676097</v>
      </c>
      <c r="K49" s="53">
        <f>SUM(K50:K55)</f>
        <v>168565752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607604</v>
      </c>
      <c r="K50" s="7">
        <v>2085673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173394319</v>
      </c>
      <c r="K51" s="7">
        <v>153626778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275818</v>
      </c>
      <c r="K53" s="7">
        <v>183536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17236281</v>
      </c>
      <c r="K54" s="7">
        <v>12669765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4162075</v>
      </c>
      <c r="K55" s="7"/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1434519</v>
      </c>
      <c r="K56" s="53">
        <f>SUM(K57:K63)</f>
        <v>2044684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1415270</v>
      </c>
      <c r="K58" s="7">
        <v>2020299</v>
      </c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19249</v>
      </c>
      <c r="K62" s="7">
        <v>24385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7631961</v>
      </c>
      <c r="K64" s="7">
        <v>3944666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163570993</v>
      </c>
      <c r="K65" s="7">
        <v>67212048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825308072</v>
      </c>
      <c r="K66" s="53">
        <f>K7+K8+K40+K65</f>
        <v>733073213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1860481</v>
      </c>
      <c r="K67" s="8">
        <v>1860481</v>
      </c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202677014</v>
      </c>
      <c r="K69" s="54">
        <f>K70+K71+K72+K78+K79+K82+K85</f>
        <v>203808580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137043900</v>
      </c>
      <c r="K70" s="7">
        <v>137043900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25659415</v>
      </c>
      <c r="K71" s="7">
        <v>25659415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7143866</v>
      </c>
      <c r="K72" s="53">
        <f>K73+K74-K75+K76+K77</f>
        <v>7231468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4282210</v>
      </c>
      <c r="K73" s="7">
        <v>4369812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41884885</v>
      </c>
      <c r="K74" s="7">
        <v>41884885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41884885</v>
      </c>
      <c r="K75" s="7">
        <v>41884885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2861656</v>
      </c>
      <c r="K77" s="7">
        <v>2861656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31077786</v>
      </c>
      <c r="K79" s="53">
        <f>K80-K81</f>
        <v>32742232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31077786</v>
      </c>
      <c r="K80" s="7">
        <v>32742232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1752047</v>
      </c>
      <c r="K82" s="53">
        <f>K83-K84</f>
        <v>1131565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1752047</v>
      </c>
      <c r="K83" s="7">
        <v>1131565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27271172</v>
      </c>
      <c r="K86" s="53">
        <f>SUM(K87:K89)</f>
        <v>27271172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201172</v>
      </c>
      <c r="K87" s="7">
        <v>201172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27070000</v>
      </c>
      <c r="K89" s="7">
        <v>27070000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157205145</v>
      </c>
      <c r="K90" s="53">
        <f>SUM(K91:K99)</f>
        <v>150045055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3669610</v>
      </c>
      <c r="K92" s="7">
        <v>38413564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63360522</v>
      </c>
      <c r="K93" s="7">
        <v>63943178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>
        <v>90175013</v>
      </c>
      <c r="K94" s="7">
        <v>41893426</v>
      </c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>
        <v>5794887</v>
      </c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419239093</v>
      </c>
      <c r="K100" s="53">
        <f>SUM(K101:K112)</f>
        <v>335145573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6568816</v>
      </c>
      <c r="K101" s="7">
        <v>9109488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69839496</v>
      </c>
      <c r="K102" s="7">
        <v>14381421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47820907</v>
      </c>
      <c r="K103" s="7">
        <v>29329594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71424037</v>
      </c>
      <c r="K104" s="7">
        <v>47885342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199798291</v>
      </c>
      <c r="K105" s="7">
        <v>203928468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5470690</v>
      </c>
      <c r="K108" s="7">
        <v>6750784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17717025</v>
      </c>
      <c r="K109" s="7">
        <v>23243432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292636</v>
      </c>
      <c r="K110" s="7">
        <v>292468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307195</v>
      </c>
      <c r="K112" s="7">
        <v>224576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18915648</v>
      </c>
      <c r="K113" s="7">
        <v>16802833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825308072</v>
      </c>
      <c r="K114" s="53">
        <f>K69+K86+K90+K100+K113</f>
        <v>733073213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1860481</v>
      </c>
      <c r="K115" s="8">
        <v>1860481</v>
      </c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2">
      <selection activeCell="M10" sqref="M1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338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339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318</v>
      </c>
      <c r="K4" s="251"/>
      <c r="L4" s="251" t="s">
        <v>319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549862689</v>
      </c>
      <c r="K7" s="54">
        <f>SUM(K8:K9)</f>
        <v>251791717</v>
      </c>
      <c r="L7" s="54">
        <f>SUM(L8:L9)</f>
        <v>641964793</v>
      </c>
      <c r="M7" s="54">
        <f>SUM(M8:M9)</f>
        <v>242795994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540597795</v>
      </c>
      <c r="K8" s="7">
        <v>251225075</v>
      </c>
      <c r="L8" s="7">
        <v>628756480</v>
      </c>
      <c r="M8" s="7">
        <v>241290387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9264894</v>
      </c>
      <c r="K9" s="7">
        <v>566642</v>
      </c>
      <c r="L9" s="7">
        <v>13208313</v>
      </c>
      <c r="M9" s="7">
        <v>1505607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580977278</v>
      </c>
      <c r="K10" s="53">
        <f>K11+K12+K16+K20+K21+K22+K25+K26</f>
        <v>226449319</v>
      </c>
      <c r="L10" s="53">
        <f>L11+L12+L16+L20+L21+L22+L25+L26</f>
        <v>635018386</v>
      </c>
      <c r="M10" s="53">
        <f>M11+M12+M16+M20+M21+M22+M25+M26</f>
        <v>243420401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339603</v>
      </c>
      <c r="K11" s="7">
        <v>2132</v>
      </c>
      <c r="L11" s="7">
        <v>-127877</v>
      </c>
      <c r="M11" s="7">
        <v>-63101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417040087</v>
      </c>
      <c r="K12" s="53">
        <f>SUM(K13:K15)</f>
        <v>176295260</v>
      </c>
      <c r="L12" s="53">
        <f>SUM(L13:L15)</f>
        <v>474984778</v>
      </c>
      <c r="M12" s="53">
        <f>SUM(M13:M15)</f>
        <v>184773002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145818376</v>
      </c>
      <c r="K13" s="7">
        <v>56606100</v>
      </c>
      <c r="L13" s="7">
        <v>181267959</v>
      </c>
      <c r="M13" s="7">
        <v>66628490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787106</v>
      </c>
      <c r="K14" s="7">
        <v>137093</v>
      </c>
      <c r="L14" s="7">
        <v>2182063</v>
      </c>
      <c r="M14" s="7">
        <v>1394396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270434605</v>
      </c>
      <c r="K15" s="7">
        <v>119552067</v>
      </c>
      <c r="L15" s="7">
        <v>291534756</v>
      </c>
      <c r="M15" s="7">
        <v>116750116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79324783</v>
      </c>
      <c r="K16" s="53">
        <f>SUM(K17:K19)</f>
        <v>23856290</v>
      </c>
      <c r="L16" s="53">
        <v>69370352</v>
      </c>
      <c r="M16" s="53">
        <f>SUM(M17:M19)</f>
        <v>24261053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47944588</v>
      </c>
      <c r="K17" s="7">
        <v>14538465</v>
      </c>
      <c r="L17" s="7">
        <v>42697139</v>
      </c>
      <c r="M17" s="7">
        <v>15060165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19891766</v>
      </c>
      <c r="K18" s="7">
        <v>5816398</v>
      </c>
      <c r="L18" s="7">
        <v>17109791</v>
      </c>
      <c r="M18" s="7">
        <v>6014416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11488429</v>
      </c>
      <c r="K19" s="7">
        <v>3501427</v>
      </c>
      <c r="L19" s="7">
        <v>9563422</v>
      </c>
      <c r="M19" s="7">
        <v>3186472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35915147</v>
      </c>
      <c r="K20" s="7">
        <v>11475229</v>
      </c>
      <c r="L20" s="7">
        <v>33157715</v>
      </c>
      <c r="M20" s="7">
        <v>10881602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40181713</v>
      </c>
      <c r="K21" s="7">
        <v>13554015</v>
      </c>
      <c r="L21" s="7">
        <v>45549841</v>
      </c>
      <c r="M21" s="7">
        <v>17394663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723016</v>
      </c>
      <c r="K22" s="53">
        <f>SUM(K23:K24)</f>
        <v>241495</v>
      </c>
      <c r="L22" s="53">
        <f>SUM(L23:L24)</f>
        <v>2497197</v>
      </c>
      <c r="M22" s="53">
        <f>SUM(M23:M24)</f>
        <v>199097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723016</v>
      </c>
      <c r="K24" s="7">
        <v>241495</v>
      </c>
      <c r="L24" s="7">
        <v>2497197</v>
      </c>
      <c r="M24" s="7">
        <v>199097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7452929</v>
      </c>
      <c r="K26" s="7">
        <v>1024898</v>
      </c>
      <c r="L26" s="7">
        <v>9586380</v>
      </c>
      <c r="M26" s="7">
        <v>5974085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9304740</v>
      </c>
      <c r="K27" s="53">
        <f>SUM(K28:K32)</f>
        <v>4640403</v>
      </c>
      <c r="L27" s="53">
        <f>SUM(L28:L32)</f>
        <v>9562417</v>
      </c>
      <c r="M27" s="53">
        <f>SUM(M28:M32)</f>
        <v>5033328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9304740</v>
      </c>
      <c r="K29" s="7">
        <v>4640403</v>
      </c>
      <c r="L29" s="7">
        <v>9562417</v>
      </c>
      <c r="M29" s="7">
        <v>5033328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10935230</v>
      </c>
      <c r="K33" s="53">
        <f>SUM(K34:K37)</f>
        <v>5087222</v>
      </c>
      <c r="L33" s="53">
        <f>SUM(L34:L37)</f>
        <v>15377259</v>
      </c>
      <c r="M33" s="53">
        <f>SUM(M34:M37)</f>
        <v>6402154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10935230</v>
      </c>
      <c r="K35" s="7">
        <v>5087222</v>
      </c>
      <c r="L35" s="7">
        <v>15377259</v>
      </c>
      <c r="M35" s="7">
        <v>6402154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559167429</v>
      </c>
      <c r="K42" s="53">
        <f>K7+K27+K38+K40</f>
        <v>256432120</v>
      </c>
      <c r="L42" s="53">
        <f>L7+L27+L38+L40</f>
        <v>651527210</v>
      </c>
      <c r="M42" s="53">
        <f>M7+M27+M38+M40</f>
        <v>247829322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591912508</v>
      </c>
      <c r="K43" s="53">
        <f>K10+K33+K39+K41</f>
        <v>231536541</v>
      </c>
      <c r="L43" s="53">
        <f>L10+L33+L39+L41</f>
        <v>650395645</v>
      </c>
      <c r="M43" s="53">
        <f>M10+M33+M39+M41</f>
        <v>249822555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-32745079</v>
      </c>
      <c r="K44" s="53">
        <f>K42-K43</f>
        <v>24895579</v>
      </c>
      <c r="L44" s="53">
        <f>L42-L43</f>
        <v>1131565</v>
      </c>
      <c r="M44" s="53">
        <f>M42-M43</f>
        <v>-1993233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0</v>
      </c>
      <c r="K45" s="53">
        <f>IF(K42&gt;K43,K42-K43,0)</f>
        <v>24895579</v>
      </c>
      <c r="L45" s="53">
        <f>IF(L42&gt;L43,L42-L43,0)</f>
        <v>1131565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32745079</v>
      </c>
      <c r="K46" s="53">
        <f>IF(K43&gt;K42,K43-K42,0)</f>
        <v>0</v>
      </c>
      <c r="L46" s="53">
        <f>IF(L43&gt;L42,L43-L42,0)</f>
        <v>0</v>
      </c>
      <c r="M46" s="53">
        <f>IF(M43&gt;M42,M43-M42,0)</f>
        <v>1993233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-32745079</v>
      </c>
      <c r="K48" s="53">
        <f>K44-K47</f>
        <v>24895579</v>
      </c>
      <c r="L48" s="53">
        <f>L44-L47</f>
        <v>1131565</v>
      </c>
      <c r="M48" s="53">
        <f>M44-M47</f>
        <v>-1993233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0</v>
      </c>
      <c r="K49" s="53">
        <f>IF(K48&gt;0,K48,0)</f>
        <v>24895579</v>
      </c>
      <c r="L49" s="53">
        <f>IF(L48&gt;0,L48,0)</f>
        <v>1131565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32745079</v>
      </c>
      <c r="K50" s="61">
        <f>IF(K48&lt;0,-K48,0)</f>
        <v>0</v>
      </c>
      <c r="L50" s="61">
        <f>IF(L48&lt;0,-L48,0)</f>
        <v>0</v>
      </c>
      <c r="M50" s="61">
        <f>IF(M48&lt;0,-M48,0)</f>
        <v>1993233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-32745079</v>
      </c>
      <c r="K56" s="6">
        <v>24895579</v>
      </c>
      <c r="L56" s="6">
        <v>1131565</v>
      </c>
      <c r="M56" s="6">
        <v>-1993233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-32745079</v>
      </c>
      <c r="K67" s="61">
        <f>K56+K66</f>
        <v>24895579</v>
      </c>
      <c r="L67" s="61">
        <f>L56+L66</f>
        <v>1131565</v>
      </c>
      <c r="M67" s="61">
        <f>M56+M66</f>
        <v>-1993233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7">
      <selection activeCell="K52" sqref="K52"/>
    </sheetView>
  </sheetViews>
  <sheetFormatPr defaultColWidth="9.140625" defaultRowHeight="12.75"/>
  <cols>
    <col min="1" max="9" width="9.140625" style="52" customWidth="1"/>
    <col min="10" max="10" width="11.42187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338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340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318</v>
      </c>
      <c r="K4" s="67" t="s">
        <v>319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-32745079</v>
      </c>
      <c r="K7" s="7">
        <v>1131565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35915147</v>
      </c>
      <c r="K8" s="7">
        <v>33157715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60036121</v>
      </c>
      <c r="K9" s="7"/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>
        <v>27110345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1030206</v>
      </c>
      <c r="K11" s="7">
        <v>2211518</v>
      </c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43998998</v>
      </c>
      <c r="K12" s="7">
        <v>102153832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108235393</v>
      </c>
      <c r="K13" s="53">
        <f>SUM(K7:K12)</f>
        <v>165764975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>
        <v>10144132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89944720</v>
      </c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32836051</v>
      </c>
      <c r="K17" s="7">
        <v>122021739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122780771</v>
      </c>
      <c r="K18" s="53">
        <f>SUM(K14:K17)</f>
        <v>132165871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53">
        <f>IF(K13&gt;K18,K13-K18,0)</f>
        <v>33599104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14545378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7183476</v>
      </c>
      <c r="K26" s="7">
        <v>205105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7183476</v>
      </c>
      <c r="K27" s="53">
        <f>SUM(K22:K26)</f>
        <v>205105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15079005</v>
      </c>
      <c r="K28" s="7">
        <v>10230831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15079005</v>
      </c>
      <c r="K31" s="53">
        <f>SUM(K28:K30)</f>
        <v>10230831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7895529</v>
      </c>
      <c r="K33" s="53">
        <f>IF(K31&gt;K27,K31-K27,0)</f>
        <v>10025726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99485612</v>
      </c>
      <c r="K36" s="7">
        <v>46858818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99485612</v>
      </c>
      <c r="K38" s="53">
        <f>SUM(K35:K37)</f>
        <v>46858818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66154844</v>
      </c>
      <c r="K39" s="7">
        <v>74119491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>
        <v>17335577</v>
      </c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83490421</v>
      </c>
      <c r="K44" s="53">
        <f>SUM(K39:K43)</f>
        <v>74119491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15995191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27260673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6445716</v>
      </c>
      <c r="K48" s="53">
        <f>IF(K20-K19+K33-K32+K46-K45&gt;0,K20-K19+K33-K32+K46-K45,0)</f>
        <v>3687295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8625515</v>
      </c>
      <c r="K49" s="7">
        <v>7631961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6445718</v>
      </c>
      <c r="K51" s="7">
        <v>3687295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2179797</v>
      </c>
      <c r="K52" s="61">
        <f>K49+K50-K51</f>
        <v>3944666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318</v>
      </c>
      <c r="K4" s="67" t="s">
        <v>319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320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321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D1">
      <selection activeCell="E2" sqref="E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40909</v>
      </c>
      <c r="F2" s="43" t="s">
        <v>250</v>
      </c>
      <c r="G2" s="269">
        <v>41182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137043900</v>
      </c>
      <c r="K5" s="45">
        <v>137043900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25659415</v>
      </c>
      <c r="K6" s="46">
        <v>25659415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7143866</v>
      </c>
      <c r="K7" s="46">
        <v>7231468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31077787</v>
      </c>
      <c r="K8" s="46">
        <v>32742232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-32745079</v>
      </c>
      <c r="K9" s="46">
        <v>1131565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168179889</v>
      </c>
      <c r="K14" s="79">
        <f>SUM(K5:K13)</f>
        <v>203808580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342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8.2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Ljerka Bikanec</cp:lastModifiedBy>
  <cp:lastPrinted>2012-10-26T09:55:59Z</cp:lastPrinted>
  <dcterms:created xsi:type="dcterms:W3CDTF">2008-10-17T11:51:54Z</dcterms:created>
  <dcterms:modified xsi:type="dcterms:W3CDTF">2012-10-26T09:56:29Z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